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oferta" sheetId="1" r:id="rId1"/>
    <sheet name="5 lat" sheetId="2" r:id="rId2"/>
  </sheets>
  <definedNames/>
  <calcPr fullCalcOnLoad="1"/>
</workbook>
</file>

<file path=xl/sharedStrings.xml><?xml version="1.0" encoding="utf-8"?>
<sst xmlns="http://schemas.openxmlformats.org/spreadsheetml/2006/main" count="159" uniqueCount="100">
  <si>
    <t xml:space="preserve">ŚWIETLÓWKI LED SMD </t>
  </si>
  <si>
    <t>1 EUR=</t>
  </si>
  <si>
    <t>RABAT=</t>
  </si>
  <si>
    <t>SWS061</t>
  </si>
  <si>
    <r>
      <t xml:space="preserve">Świetlówka LED </t>
    </r>
    <r>
      <rPr>
        <b/>
        <sz val="10"/>
        <rFont val="Arial"/>
        <family val="2"/>
      </rPr>
      <t>SMD T8 600/26mm klosz przeźroczysty</t>
    </r>
  </si>
  <si>
    <r>
      <t>netto/</t>
    </r>
    <r>
      <rPr>
        <sz val="10"/>
        <color indexed="12"/>
        <rFont val="Arial"/>
        <family val="2"/>
      </rPr>
      <t>brutto</t>
    </r>
  </si>
  <si>
    <r>
      <t>Napięcie wejściowe</t>
    </r>
    <r>
      <rPr>
        <b/>
        <sz val="10"/>
        <rFont val="Arial"/>
        <family val="2"/>
      </rPr>
      <t xml:space="preserve"> AC 190-240V</t>
    </r>
    <r>
      <rPr>
        <sz val="10"/>
        <rFont val="Arial"/>
        <family val="2"/>
      </rPr>
      <t xml:space="preserve">, Częstotliwość 47-63Hz, Pobór mocy </t>
    </r>
    <r>
      <rPr>
        <b/>
        <sz val="10"/>
        <rFont val="Arial"/>
        <family val="2"/>
      </rPr>
      <t>8W</t>
    </r>
  </si>
  <si>
    <r>
      <t xml:space="preserve">Diody </t>
    </r>
    <r>
      <rPr>
        <b/>
        <sz val="10"/>
        <rFont val="Arial"/>
        <family val="2"/>
      </rPr>
      <t>SMD 3528</t>
    </r>
    <r>
      <rPr>
        <sz val="10"/>
        <rFont val="Arial"/>
        <family val="2"/>
      </rPr>
      <t xml:space="preserve">, ilość diód </t>
    </r>
    <r>
      <rPr>
        <b/>
        <sz val="10"/>
        <rFont val="Arial"/>
        <family val="2"/>
      </rPr>
      <t>120</t>
    </r>
    <r>
      <rPr>
        <sz val="10"/>
        <rFont val="Arial"/>
        <family val="2"/>
      </rPr>
      <t>, obudowa - poliwęglan-</t>
    </r>
    <r>
      <rPr>
        <b/>
        <sz val="10"/>
        <rFont val="Arial"/>
        <family val="2"/>
      </rPr>
      <t>aluminium</t>
    </r>
  </si>
  <si>
    <r>
      <t>A</t>
    </r>
    <r>
      <rPr>
        <sz val="10"/>
        <rFont val="Arial"/>
        <family val="2"/>
      </rPr>
      <t xml:space="preserve"> - barwa światła zimna biała </t>
    </r>
    <r>
      <rPr>
        <b/>
        <sz val="10"/>
        <rFont val="Arial"/>
        <family val="2"/>
      </rPr>
      <t>6000-7000K</t>
    </r>
    <r>
      <rPr>
        <sz val="10"/>
        <rFont val="Arial"/>
        <family val="2"/>
      </rPr>
      <t xml:space="preserve">, strumień światła </t>
    </r>
    <r>
      <rPr>
        <b/>
        <sz val="10"/>
        <rFont val="Arial"/>
        <family val="2"/>
      </rPr>
      <t>900Lm</t>
    </r>
  </si>
  <si>
    <r>
      <t>B</t>
    </r>
    <r>
      <rPr>
        <sz val="10"/>
        <rFont val="Arial"/>
        <family val="2"/>
      </rPr>
      <t xml:space="preserve"> - barwa światła ciepła biała </t>
    </r>
    <r>
      <rPr>
        <b/>
        <sz val="10"/>
        <rFont val="Arial"/>
        <family val="2"/>
      </rPr>
      <t>3000-4000K</t>
    </r>
    <r>
      <rPr>
        <sz val="10"/>
        <rFont val="Arial"/>
        <family val="2"/>
      </rPr>
      <t>, strumień światła</t>
    </r>
    <r>
      <rPr>
        <b/>
        <sz val="10"/>
        <rFont val="Arial"/>
        <family val="2"/>
      </rPr>
      <t xml:space="preserve"> 855Lm</t>
    </r>
  </si>
  <si>
    <r>
      <t>C</t>
    </r>
    <r>
      <rPr>
        <sz val="10"/>
        <rFont val="Arial"/>
        <family val="2"/>
      </rPr>
      <t xml:space="preserve"> - barwa światła przemysłowa biała </t>
    </r>
    <r>
      <rPr>
        <b/>
        <sz val="10"/>
        <rFont val="Arial"/>
        <family val="2"/>
      </rPr>
      <t>4000-5000K</t>
    </r>
    <r>
      <rPr>
        <sz val="10"/>
        <rFont val="Arial"/>
        <family val="2"/>
      </rPr>
      <t xml:space="preserve">, strumień światła </t>
    </r>
    <r>
      <rPr>
        <b/>
        <sz val="10"/>
        <rFont val="Arial"/>
        <family val="2"/>
      </rPr>
      <t>900Lm</t>
    </r>
  </si>
  <si>
    <t>SWS062</t>
  </si>
  <si>
    <r>
      <t xml:space="preserve">Świetlówka LED </t>
    </r>
    <r>
      <rPr>
        <b/>
        <sz val="10"/>
        <rFont val="Arial"/>
        <family val="2"/>
      </rPr>
      <t>SMD T10 600/30mm klosz przeźroczysty</t>
    </r>
  </si>
  <si>
    <t>SWS063</t>
  </si>
  <si>
    <r>
      <t xml:space="preserve">Świetlówka LED </t>
    </r>
    <r>
      <rPr>
        <b/>
        <sz val="10"/>
        <rFont val="Arial"/>
        <family val="2"/>
      </rPr>
      <t>SMD T10 600/30mm klosz matowy</t>
    </r>
  </si>
  <si>
    <r>
      <t>A</t>
    </r>
    <r>
      <rPr>
        <sz val="10"/>
        <rFont val="Arial"/>
        <family val="2"/>
      </rPr>
      <t xml:space="preserve"> - barwa światła zimna biała </t>
    </r>
    <r>
      <rPr>
        <b/>
        <sz val="10"/>
        <rFont val="Arial"/>
        <family val="2"/>
      </rPr>
      <t>6000-7000K</t>
    </r>
    <r>
      <rPr>
        <sz val="10"/>
        <rFont val="Arial"/>
        <family val="2"/>
      </rPr>
      <t xml:space="preserve">, strumień światła </t>
    </r>
    <r>
      <rPr>
        <b/>
        <sz val="10"/>
        <rFont val="Arial"/>
        <family val="2"/>
      </rPr>
      <t>810Lm</t>
    </r>
  </si>
  <si>
    <r>
      <t>B</t>
    </r>
    <r>
      <rPr>
        <sz val="10"/>
        <rFont val="Arial"/>
        <family val="2"/>
      </rPr>
      <t xml:space="preserve"> - barwa światła ciepła biała </t>
    </r>
    <r>
      <rPr>
        <b/>
        <sz val="10"/>
        <rFont val="Arial"/>
        <family val="2"/>
      </rPr>
      <t>3000-4000K</t>
    </r>
    <r>
      <rPr>
        <sz val="10"/>
        <rFont val="Arial"/>
        <family val="2"/>
      </rPr>
      <t>, strumień światła</t>
    </r>
    <r>
      <rPr>
        <b/>
        <sz val="10"/>
        <rFont val="Arial"/>
        <family val="2"/>
      </rPr>
      <t xml:space="preserve"> 770Lm</t>
    </r>
  </si>
  <si>
    <r>
      <t>C</t>
    </r>
    <r>
      <rPr>
        <sz val="10"/>
        <rFont val="Arial"/>
        <family val="2"/>
      </rPr>
      <t xml:space="preserve"> - barwa światła przemysłowa biała </t>
    </r>
    <r>
      <rPr>
        <b/>
        <sz val="10"/>
        <rFont val="Arial"/>
        <family val="2"/>
      </rPr>
      <t>4000-5000K</t>
    </r>
    <r>
      <rPr>
        <sz val="10"/>
        <rFont val="Arial"/>
        <family val="2"/>
      </rPr>
      <t xml:space="preserve">, strumień światła </t>
    </r>
    <r>
      <rPr>
        <b/>
        <sz val="10"/>
        <rFont val="Arial"/>
        <family val="2"/>
      </rPr>
      <t>810Lm</t>
    </r>
  </si>
  <si>
    <t>SWS121</t>
  </si>
  <si>
    <r>
      <t xml:space="preserve">Świetlówka LED </t>
    </r>
    <r>
      <rPr>
        <b/>
        <sz val="10"/>
        <rFont val="Arial"/>
        <family val="2"/>
      </rPr>
      <t>SMD T8 1200/26mm klosz przeźroczysty</t>
    </r>
  </si>
  <si>
    <r>
      <t>Napięcie wejściowe</t>
    </r>
    <r>
      <rPr>
        <b/>
        <sz val="10"/>
        <rFont val="Arial"/>
        <family val="2"/>
      </rPr>
      <t xml:space="preserve"> AC 190-240V</t>
    </r>
    <r>
      <rPr>
        <sz val="10"/>
        <rFont val="Arial"/>
        <family val="2"/>
      </rPr>
      <t xml:space="preserve">, Częstotliwość 47-63Hz, Pobór mocy </t>
    </r>
    <r>
      <rPr>
        <b/>
        <sz val="10"/>
        <rFont val="Arial"/>
        <family val="2"/>
      </rPr>
      <t>16W</t>
    </r>
  </si>
  <si>
    <r>
      <t xml:space="preserve">Diody </t>
    </r>
    <r>
      <rPr>
        <b/>
        <sz val="10"/>
        <rFont val="Arial"/>
        <family val="2"/>
      </rPr>
      <t>SMD 3528</t>
    </r>
    <r>
      <rPr>
        <sz val="10"/>
        <rFont val="Arial"/>
        <family val="2"/>
      </rPr>
      <t xml:space="preserve">, ilość diód </t>
    </r>
    <r>
      <rPr>
        <b/>
        <sz val="10"/>
        <rFont val="Arial"/>
        <family val="2"/>
      </rPr>
      <t>240</t>
    </r>
    <r>
      <rPr>
        <sz val="10"/>
        <rFont val="Arial"/>
        <family val="2"/>
      </rPr>
      <t>, obudowa - poliwęglan-</t>
    </r>
    <r>
      <rPr>
        <b/>
        <sz val="10"/>
        <rFont val="Arial"/>
        <family val="2"/>
      </rPr>
      <t>aluminium</t>
    </r>
  </si>
  <si>
    <r>
      <t>A</t>
    </r>
    <r>
      <rPr>
        <sz val="10"/>
        <rFont val="Arial"/>
        <family val="2"/>
      </rPr>
      <t xml:space="preserve"> - barwa światła zimna biała </t>
    </r>
    <r>
      <rPr>
        <b/>
        <sz val="10"/>
        <rFont val="Arial"/>
        <family val="2"/>
      </rPr>
      <t>6000-7000K</t>
    </r>
    <r>
      <rPr>
        <sz val="10"/>
        <rFont val="Arial"/>
        <family val="2"/>
      </rPr>
      <t xml:space="preserve">, strumień światła </t>
    </r>
    <r>
      <rPr>
        <b/>
        <sz val="10"/>
        <rFont val="Arial"/>
        <family val="2"/>
      </rPr>
      <t>1800Lm</t>
    </r>
  </si>
  <si>
    <r>
      <t>B</t>
    </r>
    <r>
      <rPr>
        <sz val="10"/>
        <rFont val="Arial"/>
        <family val="2"/>
      </rPr>
      <t xml:space="preserve"> - barwa światła ciepła biała </t>
    </r>
    <r>
      <rPr>
        <b/>
        <sz val="10"/>
        <rFont val="Arial"/>
        <family val="2"/>
      </rPr>
      <t>3000-4000K</t>
    </r>
    <r>
      <rPr>
        <sz val="10"/>
        <rFont val="Arial"/>
        <family val="2"/>
      </rPr>
      <t>, strumień światła</t>
    </r>
    <r>
      <rPr>
        <b/>
        <sz val="10"/>
        <rFont val="Arial"/>
        <family val="2"/>
      </rPr>
      <t xml:space="preserve"> 1710Lm</t>
    </r>
  </si>
  <si>
    <r>
      <t>C</t>
    </r>
    <r>
      <rPr>
        <sz val="10"/>
        <rFont val="Arial"/>
        <family val="2"/>
      </rPr>
      <t xml:space="preserve"> - barwa światła przemysłowa biała </t>
    </r>
    <r>
      <rPr>
        <b/>
        <sz val="10"/>
        <rFont val="Arial"/>
        <family val="2"/>
      </rPr>
      <t>4000-5000K</t>
    </r>
    <r>
      <rPr>
        <sz val="10"/>
        <rFont val="Arial"/>
        <family val="2"/>
      </rPr>
      <t xml:space="preserve">, strumień światła </t>
    </r>
    <r>
      <rPr>
        <b/>
        <sz val="10"/>
        <rFont val="Arial"/>
        <family val="2"/>
      </rPr>
      <t>1800Lm</t>
    </r>
  </si>
  <si>
    <t>SWS122</t>
  </si>
  <si>
    <r>
      <t>Świetlówka LED</t>
    </r>
    <r>
      <rPr>
        <b/>
        <sz val="10"/>
        <rFont val="Arial"/>
        <family val="2"/>
      </rPr>
      <t xml:space="preserve"> SMD T10 1200/30mm klosz przeźroczysty</t>
    </r>
  </si>
  <si>
    <t>SWS123</t>
  </si>
  <si>
    <r>
      <t xml:space="preserve">Świetlówka LED </t>
    </r>
    <r>
      <rPr>
        <b/>
        <sz val="10"/>
        <rFont val="Arial"/>
        <family val="2"/>
      </rPr>
      <t>SMD T10 1200/30mm klosz matowy</t>
    </r>
  </si>
  <si>
    <r>
      <t>A</t>
    </r>
    <r>
      <rPr>
        <sz val="10"/>
        <rFont val="Arial"/>
        <family val="2"/>
      </rPr>
      <t xml:space="preserve"> - barwa światła zimna biała </t>
    </r>
    <r>
      <rPr>
        <b/>
        <sz val="10"/>
        <rFont val="Arial"/>
        <family val="2"/>
      </rPr>
      <t>6000-7000K</t>
    </r>
    <r>
      <rPr>
        <sz val="10"/>
        <rFont val="Arial"/>
        <family val="2"/>
      </rPr>
      <t xml:space="preserve">, strumień światła </t>
    </r>
    <r>
      <rPr>
        <b/>
        <sz val="10"/>
        <rFont val="Arial"/>
        <family val="2"/>
      </rPr>
      <t>1620Lm</t>
    </r>
  </si>
  <si>
    <r>
      <t>B</t>
    </r>
    <r>
      <rPr>
        <sz val="10"/>
        <rFont val="Arial"/>
        <family val="2"/>
      </rPr>
      <t xml:space="preserve"> - barwa światła ciepła biała </t>
    </r>
    <r>
      <rPr>
        <b/>
        <sz val="10"/>
        <rFont val="Arial"/>
        <family val="2"/>
      </rPr>
      <t>3000-4000K</t>
    </r>
    <r>
      <rPr>
        <sz val="10"/>
        <rFont val="Arial"/>
        <family val="2"/>
      </rPr>
      <t>, strumień światła</t>
    </r>
    <r>
      <rPr>
        <b/>
        <sz val="10"/>
        <rFont val="Arial"/>
        <family val="2"/>
      </rPr>
      <t xml:space="preserve"> 1540Lm</t>
    </r>
  </si>
  <si>
    <r>
      <t>C</t>
    </r>
    <r>
      <rPr>
        <sz val="10"/>
        <rFont val="Arial"/>
        <family val="2"/>
      </rPr>
      <t xml:space="preserve"> - barwa światła przemysłowa biała </t>
    </r>
    <r>
      <rPr>
        <b/>
        <sz val="10"/>
        <rFont val="Arial"/>
        <family val="2"/>
      </rPr>
      <t>4000-5000K</t>
    </r>
    <r>
      <rPr>
        <sz val="10"/>
        <rFont val="Arial"/>
        <family val="2"/>
      </rPr>
      <t xml:space="preserve">, strumień światła </t>
    </r>
    <r>
      <rPr>
        <b/>
        <sz val="10"/>
        <rFont val="Arial"/>
        <family val="2"/>
      </rPr>
      <t>1620Lm</t>
    </r>
  </si>
  <si>
    <t>SWS151</t>
  </si>
  <si>
    <r>
      <t xml:space="preserve">Świetlówka LED </t>
    </r>
    <r>
      <rPr>
        <b/>
        <sz val="10"/>
        <rFont val="Arial"/>
        <family val="2"/>
      </rPr>
      <t>SMD T8 1500/26mm klosz przeźroczysty</t>
    </r>
  </si>
  <si>
    <r>
      <t>Napięcie wejściowe</t>
    </r>
    <r>
      <rPr>
        <b/>
        <sz val="10"/>
        <rFont val="Arial"/>
        <family val="2"/>
      </rPr>
      <t xml:space="preserve"> AC 190-240V</t>
    </r>
    <r>
      <rPr>
        <sz val="10"/>
        <rFont val="Arial"/>
        <family val="2"/>
      </rPr>
      <t>, Częstotliwość 47-63Hz, Pobór mocy</t>
    </r>
    <r>
      <rPr>
        <b/>
        <sz val="10"/>
        <rFont val="Arial"/>
        <family val="2"/>
      </rPr>
      <t xml:space="preserve"> 20W</t>
    </r>
  </si>
  <si>
    <r>
      <t xml:space="preserve">Diody </t>
    </r>
    <r>
      <rPr>
        <b/>
        <sz val="10"/>
        <rFont val="Arial"/>
        <family val="2"/>
      </rPr>
      <t>SMD 3528</t>
    </r>
    <r>
      <rPr>
        <sz val="10"/>
        <rFont val="Arial"/>
        <family val="2"/>
      </rPr>
      <t xml:space="preserve">, ilość diód </t>
    </r>
    <r>
      <rPr>
        <b/>
        <sz val="10"/>
        <rFont val="Arial"/>
        <family val="2"/>
      </rPr>
      <t>300</t>
    </r>
    <r>
      <rPr>
        <sz val="10"/>
        <rFont val="Arial"/>
        <family val="2"/>
      </rPr>
      <t>, obudowa - poliwęglan-</t>
    </r>
    <r>
      <rPr>
        <b/>
        <sz val="10"/>
        <rFont val="Arial"/>
        <family val="2"/>
      </rPr>
      <t>aluminium</t>
    </r>
  </si>
  <si>
    <r>
      <t>A</t>
    </r>
    <r>
      <rPr>
        <sz val="10"/>
        <rFont val="Arial"/>
        <family val="2"/>
      </rPr>
      <t xml:space="preserve"> - barwa światła zimna biała </t>
    </r>
    <r>
      <rPr>
        <b/>
        <sz val="10"/>
        <rFont val="Arial"/>
        <family val="2"/>
      </rPr>
      <t>6000-7000K</t>
    </r>
    <r>
      <rPr>
        <sz val="10"/>
        <rFont val="Arial"/>
        <family val="2"/>
      </rPr>
      <t xml:space="preserve">, strumień światła </t>
    </r>
    <r>
      <rPr>
        <b/>
        <sz val="10"/>
        <rFont val="Arial"/>
        <family val="2"/>
      </rPr>
      <t>2250Lm</t>
    </r>
  </si>
  <si>
    <r>
      <t>B</t>
    </r>
    <r>
      <rPr>
        <sz val="10"/>
        <rFont val="Arial"/>
        <family val="2"/>
      </rPr>
      <t xml:space="preserve"> - barwa światła ciepła biała </t>
    </r>
    <r>
      <rPr>
        <b/>
        <sz val="10"/>
        <rFont val="Arial"/>
        <family val="2"/>
      </rPr>
      <t>3000-4000K</t>
    </r>
    <r>
      <rPr>
        <sz val="10"/>
        <rFont val="Arial"/>
        <family val="2"/>
      </rPr>
      <t>, strumień światła</t>
    </r>
    <r>
      <rPr>
        <b/>
        <sz val="10"/>
        <rFont val="Arial"/>
        <family val="2"/>
      </rPr>
      <t xml:space="preserve"> 2140Lm</t>
    </r>
  </si>
  <si>
    <r>
      <t>C</t>
    </r>
    <r>
      <rPr>
        <sz val="10"/>
        <rFont val="Arial"/>
        <family val="2"/>
      </rPr>
      <t xml:space="preserve"> - barwa światła przemysłowa biała </t>
    </r>
    <r>
      <rPr>
        <b/>
        <sz val="10"/>
        <rFont val="Arial"/>
        <family val="2"/>
      </rPr>
      <t>4000-5000K</t>
    </r>
    <r>
      <rPr>
        <sz val="10"/>
        <rFont val="Arial"/>
        <family val="2"/>
      </rPr>
      <t xml:space="preserve">, strumień światła </t>
    </r>
    <r>
      <rPr>
        <b/>
        <sz val="10"/>
        <rFont val="Arial"/>
        <family val="2"/>
      </rPr>
      <t>2250Lm</t>
    </r>
  </si>
  <si>
    <t>SWS152</t>
  </si>
  <si>
    <r>
      <t xml:space="preserve">Świetlówka LED </t>
    </r>
    <r>
      <rPr>
        <b/>
        <sz val="10"/>
        <rFont val="Arial"/>
        <family val="2"/>
      </rPr>
      <t>SMD T10 1500/30mm klosz przeźroczysty</t>
    </r>
  </si>
  <si>
    <t>SWS153</t>
  </si>
  <si>
    <r>
      <t xml:space="preserve">Świetlówka LED </t>
    </r>
    <r>
      <rPr>
        <b/>
        <sz val="10"/>
        <rFont val="Arial"/>
        <family val="2"/>
      </rPr>
      <t>SMD T10 1500/30mm klosz matowy</t>
    </r>
  </si>
  <si>
    <r>
      <t>A</t>
    </r>
    <r>
      <rPr>
        <sz val="10"/>
        <rFont val="Arial"/>
        <family val="2"/>
      </rPr>
      <t xml:space="preserve"> - barwa światła zimna biała </t>
    </r>
    <r>
      <rPr>
        <b/>
        <sz val="10"/>
        <rFont val="Arial"/>
        <family val="2"/>
      </rPr>
      <t>6000-7000K</t>
    </r>
    <r>
      <rPr>
        <sz val="10"/>
        <rFont val="Arial"/>
        <family val="2"/>
      </rPr>
      <t xml:space="preserve">, strumień światła </t>
    </r>
    <r>
      <rPr>
        <b/>
        <sz val="10"/>
        <rFont val="Arial"/>
        <family val="2"/>
      </rPr>
      <t>2025Lm</t>
    </r>
  </si>
  <si>
    <r>
      <t>B</t>
    </r>
    <r>
      <rPr>
        <sz val="10"/>
        <rFont val="Arial"/>
        <family val="2"/>
      </rPr>
      <t xml:space="preserve"> - barwa światła ciepła biała </t>
    </r>
    <r>
      <rPr>
        <b/>
        <sz val="10"/>
        <rFont val="Arial"/>
        <family val="2"/>
      </rPr>
      <t>3000-4000K</t>
    </r>
    <r>
      <rPr>
        <sz val="10"/>
        <rFont val="Arial"/>
        <family val="2"/>
      </rPr>
      <t>, strumień światła</t>
    </r>
    <r>
      <rPr>
        <b/>
        <sz val="10"/>
        <rFont val="Arial"/>
        <family val="2"/>
      </rPr>
      <t xml:space="preserve"> 1925Lm</t>
    </r>
  </si>
  <si>
    <r>
      <t>C</t>
    </r>
    <r>
      <rPr>
        <sz val="10"/>
        <rFont val="Arial"/>
        <family val="2"/>
      </rPr>
      <t xml:space="preserve"> - barwa światła przemysłowa biała </t>
    </r>
    <r>
      <rPr>
        <b/>
        <sz val="10"/>
        <rFont val="Arial"/>
        <family val="2"/>
      </rPr>
      <t>4000-5000K</t>
    </r>
    <r>
      <rPr>
        <sz val="10"/>
        <rFont val="Arial"/>
        <family val="2"/>
      </rPr>
      <t xml:space="preserve">, strumień światła </t>
    </r>
    <r>
      <rPr>
        <b/>
        <sz val="10"/>
        <rFont val="Arial"/>
        <family val="2"/>
      </rPr>
      <t>2025Lm</t>
    </r>
  </si>
  <si>
    <t>cena hurtowa netto</t>
  </si>
  <si>
    <t>cena hurtowa netto z rabatem inwestycyjnym</t>
  </si>
  <si>
    <t>cena hurtowa brutto z rabatem inwestycyjnym</t>
  </si>
  <si>
    <t>KALKULATOR OSZCZĘDNOŚCI PRZY ZASTOSOWANIU OŚWIETLENIA LED</t>
  </si>
  <si>
    <t>Rodzaj źródła światła</t>
  </si>
  <si>
    <t>tradycyjne</t>
  </si>
  <si>
    <t>LED</t>
  </si>
  <si>
    <t>Średnia ilość godzin świecenia na dzień ( h )</t>
  </si>
  <si>
    <t>Średnia ilość godzin świecenia na rok ( h )</t>
  </si>
  <si>
    <t>Cena energii elektrycznej ( zł / kwh )</t>
  </si>
  <si>
    <t>Współczynnik wzrostu cen energii ( %/rok )</t>
  </si>
  <si>
    <t>Koszt konserwacji punktu świetlnego ( zł/m-c )</t>
  </si>
  <si>
    <t xml:space="preserve">60cm - 20W </t>
  </si>
  <si>
    <t>SWS06…</t>
  </si>
  <si>
    <t>Pobór mocy źródła światła ( W )</t>
  </si>
  <si>
    <t>Pobór mocy układu zasilania - oprawy ( % )</t>
  </si>
  <si>
    <t>Pobór mocy okablowania 2% ( W )</t>
  </si>
  <si>
    <t>Pobór mocy startera 2% ( W )</t>
  </si>
  <si>
    <t xml:space="preserve">Współczynnik mocy </t>
  </si>
  <si>
    <t>Zastosowana ilość opraw ( szt. )</t>
  </si>
  <si>
    <t>Łączny pobór mocy na godzinę ( W )</t>
  </si>
  <si>
    <t xml:space="preserve">Cena zakupu źródła światła </t>
  </si>
  <si>
    <t>Łączna cena zakupu 5 lat</t>
  </si>
  <si>
    <t>SWS12…</t>
  </si>
  <si>
    <t xml:space="preserve">150cm - 56W </t>
  </si>
  <si>
    <t>SWS15…</t>
  </si>
  <si>
    <t>Oszczędność</t>
  </si>
  <si>
    <t>Łączny pobór mocy na godzinę (kwh)</t>
  </si>
  <si>
    <t>Łączny pobór mocy rocznie (kwh)</t>
  </si>
  <si>
    <t>Łączny pobór mocy 5 lat (kwh)</t>
  </si>
  <si>
    <t>Łączny koszt energii elektrycznej na godz</t>
  </si>
  <si>
    <t>Łączny koszt energii elektrycznej w pierwszym roku</t>
  </si>
  <si>
    <t>Łączny koszt energii elektrycznej w piątym roku</t>
  </si>
  <si>
    <t>Łączny koszt energii elektrycznej na 5 lat</t>
  </si>
  <si>
    <t>Łączny koszt konserwacji na 5 lat</t>
  </si>
  <si>
    <t>Łączny koszt zakupu na 5 lat</t>
  </si>
  <si>
    <t>Łączny koszt oświetlenia na 5 lat</t>
  </si>
  <si>
    <t>Łączna oszczędność po zwrocie z inwestycji</t>
  </si>
  <si>
    <t>W celu prawidłowego oblicznia oszczędności płynących z zastosowania źródeł światła LED należy wypełnic:</t>
  </si>
  <si>
    <t>- w polu C5 - średnia ilość godzin świecenia na dzień ( h ) jako średnio-roczną</t>
  </si>
  <si>
    <t>- w polu C7 - aktualna cena energii elektrycznej z rachunku ( łączny koszt samej energii oraz opłat przesyłowych )</t>
  </si>
  <si>
    <t>- w polu C8 - zakładany % współczynnik wzrostu ceny energii w stosunku rocznym</t>
  </si>
  <si>
    <t>- w polu C9 - ponoszony przez inwestora koszt konserwacji ( wymiany, naprawy, czyszczenia ) jednego punktu świetlnego</t>
  </si>
  <si>
    <t>- w polu C13,24,35*- % pobór (strata) układu zasilającego w zależności od zastosowanych opraw oświetleniowych</t>
  </si>
  <si>
    <t xml:space="preserve">- polu C17,28,39* - ilośc zastosowanych źródeł światła z podziale na poszczególne ich modele ( rodzaje ) </t>
  </si>
  <si>
    <t>- w polu C19,30,41* - koszt (cena) zakupu poszczególnych tradycyjnych źródeł (światlówek)</t>
  </si>
  <si>
    <t>* - należy rozróżnic zastosowane rodzaje świetlówek ( długośc/moc ) w poszczególnych grupach i tak:</t>
  </si>
  <si>
    <t>- w pierwszej - świetlówki o długości 59cm ( 18W )</t>
  </si>
  <si>
    <t>- w drugiej - świetlówki o długości 120cm ( 40W )</t>
  </si>
  <si>
    <t>- w trzeciej - świetlówki o długości 150cm ( 56W )</t>
  </si>
  <si>
    <t>W celu pełnego wyliczenia oszczędności płynących z zastosowania światlówek LED należało by również uwzglednic:</t>
  </si>
  <si>
    <t>- koszt utylizacji tradycyjnych świetlówek ( ze względu na opary rtęci jakże szkodliwych dla środowiska )</t>
  </si>
  <si>
    <t>- koszt wymiany awaryjnych zapłonników (starterów), dławików</t>
  </si>
  <si>
    <t xml:space="preserve">120cm - 36W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</si>
</sst>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[$$-409]#,##0.00"/>
    <numFmt numFmtId="166" formatCode="#,##0.00\ [$€-1]"/>
    <numFmt numFmtId="167" formatCode="_-* #,##0.00\ _z_ł_-;\-* #,##0.00\ _z_ł_-;_-* \-??\ _z_ł_-;_-@_-"/>
    <numFmt numFmtId="168" formatCode="_-* #,##0.000\ _z_ł_-;\-* #,##0.000\ _z_ł_-;_-* \-??\ _z_ł_-;_-@_-"/>
    <numFmt numFmtId="169" formatCode="#,##0.000&quot; zł&quot;"/>
    <numFmt numFmtId="170" formatCode="#,##0.00&quot; zł&quot;;\-#,##0.00&quot; zł&quot;"/>
    <numFmt numFmtId="171" formatCode="#,##0&quot; zł&quot;"/>
  </numFmts>
  <fonts count="44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3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0" fontId="2" fillId="0" borderId="0" xfId="0" applyNumberFormat="1" applyFont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7" fontId="4" fillId="0" borderId="0" xfId="42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4" borderId="10" xfId="0" applyFont="1" applyFill="1" applyBorder="1" applyAlignment="1">
      <alignment horizontal="center"/>
    </xf>
    <xf numFmtId="167" fontId="4" fillId="0" borderId="0" xfId="42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0" fillId="34" borderId="10" xfId="0" applyNumberForma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9" fontId="4" fillId="0" borderId="0" xfId="42" applyNumberFormat="1" applyFont="1" applyFill="1" applyBorder="1" applyAlignment="1" applyProtection="1">
      <alignment/>
      <protection/>
    </xf>
    <xf numFmtId="164" fontId="2" fillId="33" borderId="10" xfId="0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168" fontId="0" fillId="37" borderId="10" xfId="42" applyNumberFormat="1" applyFont="1" applyFill="1" applyBorder="1" applyAlignment="1" applyProtection="1">
      <alignment horizontal="center"/>
      <protection/>
    </xf>
    <xf numFmtId="167" fontId="4" fillId="38" borderId="10" xfId="42" applyFont="1" applyFill="1" applyBorder="1" applyAlignment="1" applyProtection="1">
      <alignment/>
      <protection/>
    </xf>
    <xf numFmtId="167" fontId="0" fillId="37" borderId="10" xfId="42" applyFont="1" applyFill="1" applyBorder="1" applyAlignment="1" applyProtection="1">
      <alignment horizontal="center"/>
      <protection/>
    </xf>
    <xf numFmtId="169" fontId="0" fillId="37" borderId="10" xfId="42" applyNumberFormat="1" applyFont="1" applyFill="1" applyBorder="1" applyAlignment="1" applyProtection="1">
      <alignment horizontal="center"/>
      <protection/>
    </xf>
    <xf numFmtId="170" fontId="4" fillId="38" borderId="10" xfId="42" applyNumberFormat="1" applyFont="1" applyFill="1" applyBorder="1" applyAlignment="1" applyProtection="1">
      <alignment/>
      <protection/>
    </xf>
    <xf numFmtId="169" fontId="0" fillId="37" borderId="10" xfId="0" applyNumberFormat="1" applyFill="1" applyBorder="1" applyAlignment="1">
      <alignment horizontal="center"/>
    </xf>
    <xf numFmtId="164" fontId="0" fillId="37" borderId="10" xfId="0" applyNumberFormat="1" applyFill="1" applyBorder="1" applyAlignment="1">
      <alignment horizontal="center"/>
    </xf>
    <xf numFmtId="164" fontId="2" fillId="37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64" fontId="4" fillId="38" borderId="10" xfId="0" applyNumberFormat="1" applyFont="1" applyFill="1" applyBorder="1" applyAlignment="1">
      <alignment horizontal="center"/>
    </xf>
    <xf numFmtId="170" fontId="4" fillId="0" borderId="0" xfId="42" applyNumberFormat="1" applyFont="1" applyFill="1" applyBorder="1" applyAlignment="1" applyProtection="1">
      <alignment/>
      <protection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35" borderId="0" xfId="0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1</xdr:col>
      <xdr:colOff>800100</xdr:colOff>
      <xdr:row>9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62025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</xdr:row>
      <xdr:rowOff>9525</xdr:rowOff>
    </xdr:from>
    <xdr:to>
      <xdr:col>1</xdr:col>
      <xdr:colOff>800100</xdr:colOff>
      <xdr:row>16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90725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19</xdr:row>
      <xdr:rowOff>9525</xdr:rowOff>
    </xdr:from>
    <xdr:to>
      <xdr:col>1</xdr:col>
      <xdr:colOff>800100</xdr:colOff>
      <xdr:row>23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19425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9525</xdr:rowOff>
    </xdr:from>
    <xdr:to>
      <xdr:col>1</xdr:col>
      <xdr:colOff>800100</xdr:colOff>
      <xdr:row>30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48125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33</xdr:row>
      <xdr:rowOff>9525</xdr:rowOff>
    </xdr:from>
    <xdr:to>
      <xdr:col>1</xdr:col>
      <xdr:colOff>800100</xdr:colOff>
      <xdr:row>37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076825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40</xdr:row>
      <xdr:rowOff>9525</xdr:rowOff>
    </xdr:from>
    <xdr:to>
      <xdr:col>1</xdr:col>
      <xdr:colOff>800100</xdr:colOff>
      <xdr:row>44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105525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47</xdr:row>
      <xdr:rowOff>9525</xdr:rowOff>
    </xdr:from>
    <xdr:to>
      <xdr:col>1</xdr:col>
      <xdr:colOff>800100</xdr:colOff>
      <xdr:row>51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134225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54</xdr:row>
      <xdr:rowOff>9525</xdr:rowOff>
    </xdr:from>
    <xdr:to>
      <xdr:col>1</xdr:col>
      <xdr:colOff>800100</xdr:colOff>
      <xdr:row>58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162925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61</xdr:row>
      <xdr:rowOff>9525</xdr:rowOff>
    </xdr:from>
    <xdr:to>
      <xdr:col>1</xdr:col>
      <xdr:colOff>800100</xdr:colOff>
      <xdr:row>65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191625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0</xdr:row>
      <xdr:rowOff>19050</xdr:rowOff>
    </xdr:from>
    <xdr:to>
      <xdr:col>1</xdr:col>
      <xdr:colOff>695325</xdr:colOff>
      <xdr:row>3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050"/>
          <a:ext cx="504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0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0.5625" style="0" customWidth="1"/>
    <col min="2" max="2" width="12.00390625" style="0" customWidth="1"/>
    <col min="3" max="3" width="0.9921875" style="0" customWidth="1"/>
    <col min="4" max="4" width="65.8515625" style="0" customWidth="1"/>
    <col min="5" max="5" width="11.57421875" style="0" customWidth="1"/>
    <col min="6" max="6" width="11.7109375" style="0" customWidth="1"/>
  </cols>
  <sheetData>
    <row r="1" ht="17.25" customHeight="1"/>
    <row r="2" spans="4:6" ht="18">
      <c r="D2" s="1" t="s">
        <v>0</v>
      </c>
      <c r="E2" s="2" t="s">
        <v>1</v>
      </c>
      <c r="F2" s="3">
        <v>4.2</v>
      </c>
    </row>
    <row r="3" spans="4:6" ht="14.25" customHeight="1">
      <c r="D3" s="1"/>
      <c r="E3" s="2" t="s">
        <v>2</v>
      </c>
      <c r="F3" s="4">
        <v>0.1</v>
      </c>
    </row>
    <row r="5" spans="2:6" ht="12.75">
      <c r="B5" s="5" t="s">
        <v>3</v>
      </c>
      <c r="D5" s="6" t="s">
        <v>4</v>
      </c>
      <c r="E5" s="7" t="s">
        <v>5</v>
      </c>
      <c r="F5" s="7" t="s">
        <v>5</v>
      </c>
    </row>
    <row r="6" spans="2:6" ht="12.75">
      <c r="B6" s="8"/>
      <c r="D6" s="9" t="s">
        <v>6</v>
      </c>
      <c r="E6" s="10"/>
      <c r="F6" s="11"/>
    </row>
    <row r="7" spans="2:6" ht="12.75">
      <c r="B7" s="8"/>
      <c r="D7" s="12" t="s">
        <v>7</v>
      </c>
      <c r="E7" s="13">
        <v>112.2</v>
      </c>
      <c r="F7" s="14">
        <f>E7/$F$2</f>
        <v>26.714285714285715</v>
      </c>
    </row>
    <row r="8" spans="2:6" ht="12.75">
      <c r="B8" s="8"/>
      <c r="D8" s="15" t="s">
        <v>8</v>
      </c>
      <c r="E8" s="16">
        <f>E7*(100%-$F$3)</f>
        <v>100.98</v>
      </c>
      <c r="F8" s="17">
        <f>F7*(100%-$F$3)</f>
        <v>24.042857142857144</v>
      </c>
    </row>
    <row r="9" spans="2:6" ht="12.75">
      <c r="B9" s="8"/>
      <c r="D9" s="15" t="s">
        <v>9</v>
      </c>
      <c r="E9" s="18">
        <f>E8*1.22</f>
        <v>123.1956</v>
      </c>
      <c r="F9" s="19">
        <f>F8*1.22</f>
        <v>29.332285714285714</v>
      </c>
    </row>
    <row r="10" spans="2:6" ht="12.75">
      <c r="B10" s="20"/>
      <c r="D10" s="21" t="s">
        <v>10</v>
      </c>
      <c r="E10" s="22"/>
      <c r="F10" s="23"/>
    </row>
    <row r="11" ht="4.5" customHeight="1"/>
    <row r="12" spans="2:6" ht="12.75">
      <c r="B12" s="5" t="s">
        <v>11</v>
      </c>
      <c r="D12" s="6" t="s">
        <v>12</v>
      </c>
      <c r="E12" s="7" t="s">
        <v>5</v>
      </c>
      <c r="F12" s="7" t="s">
        <v>5</v>
      </c>
    </row>
    <row r="13" spans="2:6" ht="12.75">
      <c r="B13" s="8"/>
      <c r="D13" s="9" t="s">
        <v>6</v>
      </c>
      <c r="E13" s="10"/>
      <c r="F13" s="11"/>
    </row>
    <row r="14" spans="2:6" ht="12.75">
      <c r="B14" s="8"/>
      <c r="D14" s="12" t="s">
        <v>7</v>
      </c>
      <c r="E14" s="13">
        <v>117.645</v>
      </c>
      <c r="F14" s="14">
        <f>E14/$F$2</f>
        <v>28.010714285714283</v>
      </c>
    </row>
    <row r="15" spans="2:6" ht="12.75">
      <c r="B15" s="8"/>
      <c r="D15" s="15" t="s">
        <v>8</v>
      </c>
      <c r="E15" s="16">
        <f>E14*(100%-$F$3)</f>
        <v>105.8805</v>
      </c>
      <c r="F15" s="17">
        <f>F14*(100%-$F$3)</f>
        <v>25.209642857142853</v>
      </c>
    </row>
    <row r="16" spans="2:6" ht="12.75">
      <c r="B16" s="8"/>
      <c r="D16" s="15" t="s">
        <v>9</v>
      </c>
      <c r="E16" s="18">
        <f>E15*1.22</f>
        <v>129.17421</v>
      </c>
      <c r="F16" s="19">
        <f>F15*1.22</f>
        <v>30.75576428571428</v>
      </c>
    </row>
    <row r="17" spans="2:6" ht="12.75">
      <c r="B17" s="20"/>
      <c r="D17" s="21" t="s">
        <v>10</v>
      </c>
      <c r="E17" s="22"/>
      <c r="F17" s="23"/>
    </row>
    <row r="18" ht="4.5" customHeight="1"/>
    <row r="19" spans="2:6" ht="12.75">
      <c r="B19" s="5" t="s">
        <v>13</v>
      </c>
      <c r="D19" s="6" t="s">
        <v>14</v>
      </c>
      <c r="E19" s="7" t="s">
        <v>5</v>
      </c>
      <c r="F19" s="7" t="s">
        <v>5</v>
      </c>
    </row>
    <row r="20" spans="2:6" ht="12.75">
      <c r="B20" s="8"/>
      <c r="D20" s="9" t="s">
        <v>6</v>
      </c>
      <c r="E20" s="10"/>
      <c r="F20" s="11"/>
    </row>
    <row r="21" spans="2:6" ht="12.75">
      <c r="B21" s="8"/>
      <c r="D21" s="12" t="s">
        <v>7</v>
      </c>
      <c r="E21" s="13">
        <v>117.645</v>
      </c>
      <c r="F21" s="14">
        <f>E21/$F$2</f>
        <v>28.010714285714283</v>
      </c>
    </row>
    <row r="22" spans="2:6" ht="12.75">
      <c r="B22" s="8"/>
      <c r="D22" s="15" t="s">
        <v>15</v>
      </c>
      <c r="E22" s="16">
        <f>E21*(100%-$F$3)</f>
        <v>105.8805</v>
      </c>
      <c r="F22" s="17">
        <f>F21*(100%-$F$3)</f>
        <v>25.209642857142853</v>
      </c>
    </row>
    <row r="23" spans="2:6" ht="12.75">
      <c r="B23" s="8"/>
      <c r="D23" s="15" t="s">
        <v>16</v>
      </c>
      <c r="E23" s="18">
        <f>E22*1.22</f>
        <v>129.17421</v>
      </c>
      <c r="F23" s="19">
        <f>F22*1.22</f>
        <v>30.75576428571428</v>
      </c>
    </row>
    <row r="24" spans="2:6" ht="12.75">
      <c r="B24" s="20"/>
      <c r="D24" s="21" t="s">
        <v>17</v>
      </c>
      <c r="E24" s="22"/>
      <c r="F24" s="23"/>
    </row>
    <row r="25" ht="4.5" customHeight="1"/>
    <row r="26" spans="2:6" ht="12.75">
      <c r="B26" s="5" t="s">
        <v>18</v>
      </c>
      <c r="D26" s="6" t="s">
        <v>19</v>
      </c>
      <c r="E26" s="7" t="s">
        <v>5</v>
      </c>
      <c r="F26" s="7" t="s">
        <v>5</v>
      </c>
    </row>
    <row r="27" spans="2:6" ht="12.75">
      <c r="B27" s="8"/>
      <c r="D27" s="9" t="s">
        <v>20</v>
      </c>
      <c r="E27" s="10"/>
      <c r="F27" s="11"/>
    </row>
    <row r="28" spans="2:6" ht="12.75">
      <c r="B28" s="8"/>
      <c r="D28" s="12" t="s">
        <v>21</v>
      </c>
      <c r="E28" s="13">
        <v>196.02</v>
      </c>
      <c r="F28" s="14">
        <f>E28/$F$2</f>
        <v>46.67142857142857</v>
      </c>
    </row>
    <row r="29" spans="2:6" ht="12.75">
      <c r="B29" s="8"/>
      <c r="D29" s="15" t="s">
        <v>22</v>
      </c>
      <c r="E29" s="16">
        <f>E28*(100%-$F$3)</f>
        <v>176.418</v>
      </c>
      <c r="F29" s="17">
        <f>F28*(100%-$F$3)</f>
        <v>42.004285714285714</v>
      </c>
    </row>
    <row r="30" spans="2:6" ht="12.75">
      <c r="B30" s="8"/>
      <c r="D30" s="15" t="s">
        <v>23</v>
      </c>
      <c r="E30" s="18">
        <f>E29*1.22</f>
        <v>215.22996</v>
      </c>
      <c r="F30" s="19">
        <f>F29*1.22</f>
        <v>51.24522857142857</v>
      </c>
    </row>
    <row r="31" spans="2:6" ht="12.75">
      <c r="B31" s="20"/>
      <c r="D31" s="21" t="s">
        <v>24</v>
      </c>
      <c r="E31" s="22"/>
      <c r="F31" s="23"/>
    </row>
    <row r="32" ht="4.5" customHeight="1"/>
    <row r="33" spans="2:6" ht="12.75">
      <c r="B33" s="5" t="s">
        <v>25</v>
      </c>
      <c r="D33" s="6" t="s">
        <v>26</v>
      </c>
      <c r="E33" s="7" t="s">
        <v>5</v>
      </c>
      <c r="F33" s="7" t="s">
        <v>5</v>
      </c>
    </row>
    <row r="34" spans="2:6" ht="12.75">
      <c r="B34" s="8"/>
      <c r="D34" s="9" t="s">
        <v>20</v>
      </c>
      <c r="E34" s="10"/>
      <c r="F34" s="11"/>
    </row>
    <row r="35" spans="2:6" ht="12.75">
      <c r="B35" s="8"/>
      <c r="D35" s="12" t="s">
        <v>21</v>
      </c>
      <c r="E35" s="13">
        <v>211.86</v>
      </c>
      <c r="F35" s="14">
        <f>E35/$F$2</f>
        <v>50.44285714285714</v>
      </c>
    </row>
    <row r="36" spans="2:6" ht="12.75">
      <c r="B36" s="8"/>
      <c r="D36" s="15" t="s">
        <v>22</v>
      </c>
      <c r="E36" s="16">
        <f>E35*(100%-$F$3)</f>
        <v>190.674</v>
      </c>
      <c r="F36" s="17">
        <f>F35*(100%-$F$3)</f>
        <v>45.39857142857143</v>
      </c>
    </row>
    <row r="37" spans="2:6" ht="12.75">
      <c r="B37" s="8"/>
      <c r="D37" s="15" t="s">
        <v>23</v>
      </c>
      <c r="E37" s="18">
        <f>E36*1.22</f>
        <v>232.62228</v>
      </c>
      <c r="F37" s="19">
        <f>F36*1.22</f>
        <v>55.38625714285714</v>
      </c>
    </row>
    <row r="38" spans="2:6" ht="12.75">
      <c r="B38" s="20"/>
      <c r="D38" s="21" t="s">
        <v>24</v>
      </c>
      <c r="E38" s="22"/>
      <c r="F38" s="23"/>
    </row>
    <row r="39" ht="4.5" customHeight="1"/>
    <row r="40" spans="2:6" ht="12.75">
      <c r="B40" s="5" t="s">
        <v>27</v>
      </c>
      <c r="D40" s="6" t="s">
        <v>28</v>
      </c>
      <c r="E40" s="7" t="s">
        <v>5</v>
      </c>
      <c r="F40" s="7" t="s">
        <v>5</v>
      </c>
    </row>
    <row r="41" spans="2:6" ht="12.75">
      <c r="B41" s="8"/>
      <c r="D41" s="9" t="s">
        <v>20</v>
      </c>
      <c r="E41" s="10"/>
      <c r="F41" s="11"/>
    </row>
    <row r="42" spans="2:6" ht="12.75">
      <c r="B42" s="8"/>
      <c r="D42" s="12" t="s">
        <v>21</v>
      </c>
      <c r="E42" s="13">
        <v>211.86</v>
      </c>
      <c r="F42" s="14">
        <f>E42/$F$2</f>
        <v>50.44285714285714</v>
      </c>
    </row>
    <row r="43" spans="2:6" ht="12.75">
      <c r="B43" s="8"/>
      <c r="D43" s="15" t="s">
        <v>29</v>
      </c>
      <c r="E43" s="16">
        <f>E42*(100%-$F$3)</f>
        <v>190.674</v>
      </c>
      <c r="F43" s="17">
        <f>F42*(100%-$F$3)</f>
        <v>45.39857142857143</v>
      </c>
    </row>
    <row r="44" spans="2:6" ht="12.75">
      <c r="B44" s="8"/>
      <c r="D44" s="15" t="s">
        <v>30</v>
      </c>
      <c r="E44" s="18">
        <f>E43*1.22</f>
        <v>232.62228</v>
      </c>
      <c r="F44" s="19">
        <f>F43*1.22</f>
        <v>55.38625714285714</v>
      </c>
    </row>
    <row r="45" spans="2:6" ht="12.75">
      <c r="B45" s="20"/>
      <c r="D45" s="21" t="s">
        <v>31</v>
      </c>
      <c r="E45" s="22"/>
      <c r="F45" s="23"/>
    </row>
    <row r="46" ht="4.5" customHeight="1"/>
    <row r="47" spans="2:6" ht="12.75">
      <c r="B47" s="5" t="s">
        <v>32</v>
      </c>
      <c r="D47" s="6" t="s">
        <v>33</v>
      </c>
      <c r="E47" s="7" t="s">
        <v>5</v>
      </c>
      <c r="F47" s="7" t="s">
        <v>5</v>
      </c>
    </row>
    <row r="48" spans="2:6" ht="12.75">
      <c r="B48" s="8"/>
      <c r="D48" s="9" t="s">
        <v>34</v>
      </c>
      <c r="E48" s="10"/>
      <c r="F48" s="11"/>
    </row>
    <row r="49" spans="2:6" ht="12.75">
      <c r="B49" s="8"/>
      <c r="D49" s="12" t="s">
        <v>35</v>
      </c>
      <c r="E49" s="13">
        <v>266.145</v>
      </c>
      <c r="F49" s="14">
        <f>E49/$F$2</f>
        <v>63.36785714285713</v>
      </c>
    </row>
    <row r="50" spans="2:6" ht="12.75">
      <c r="B50" s="8"/>
      <c r="D50" s="15" t="s">
        <v>36</v>
      </c>
      <c r="E50" s="16">
        <f>E49*(100%-$F$3)</f>
        <v>239.5305</v>
      </c>
      <c r="F50" s="17">
        <f>F49*(100%-$F$3)</f>
        <v>57.03107142857142</v>
      </c>
    </row>
    <row r="51" spans="2:6" ht="12.75">
      <c r="B51" s="8"/>
      <c r="D51" s="15" t="s">
        <v>37</v>
      </c>
      <c r="E51" s="18">
        <f>E50*1.22</f>
        <v>292.22720999999996</v>
      </c>
      <c r="F51" s="19">
        <f>F50*1.22</f>
        <v>69.57790714285713</v>
      </c>
    </row>
    <row r="52" spans="2:6" ht="12.75">
      <c r="B52" s="20"/>
      <c r="D52" s="21" t="s">
        <v>38</v>
      </c>
      <c r="E52" s="22"/>
      <c r="F52" s="23"/>
    </row>
    <row r="53" ht="4.5" customHeight="1"/>
    <row r="54" spans="2:6" ht="12.75">
      <c r="B54" s="5" t="s">
        <v>39</v>
      </c>
      <c r="D54" s="6" t="s">
        <v>40</v>
      </c>
      <c r="E54" s="7" t="s">
        <v>5</v>
      </c>
      <c r="F54" s="7" t="s">
        <v>5</v>
      </c>
    </row>
    <row r="55" spans="2:6" ht="12.75">
      <c r="B55" s="8"/>
      <c r="D55" s="9" t="s">
        <v>34</v>
      </c>
      <c r="E55" s="10"/>
      <c r="F55" s="11"/>
    </row>
    <row r="56" spans="2:6" ht="12.75">
      <c r="B56" s="8"/>
      <c r="D56" s="12" t="s">
        <v>35</v>
      </c>
      <c r="E56" s="13">
        <v>273.9</v>
      </c>
      <c r="F56" s="14">
        <f>E56/$F$2</f>
        <v>65.21428571428571</v>
      </c>
    </row>
    <row r="57" spans="2:6" ht="12.75">
      <c r="B57" s="8"/>
      <c r="D57" s="15" t="s">
        <v>36</v>
      </c>
      <c r="E57" s="16">
        <f>E56*(100%-$F$3)</f>
        <v>246.51</v>
      </c>
      <c r="F57" s="17">
        <f>F56*(100%-$F$3)</f>
        <v>58.692857142857136</v>
      </c>
    </row>
    <row r="58" spans="2:6" ht="12.75">
      <c r="B58" s="8"/>
      <c r="D58" s="15" t="s">
        <v>37</v>
      </c>
      <c r="E58" s="18">
        <f>E57*1.22</f>
        <v>300.74219999999997</v>
      </c>
      <c r="F58" s="19">
        <f>F57*1.22</f>
        <v>71.6052857142857</v>
      </c>
    </row>
    <row r="59" spans="2:6" ht="12.75">
      <c r="B59" s="20"/>
      <c r="D59" s="21" t="s">
        <v>38</v>
      </c>
      <c r="E59" s="22"/>
      <c r="F59" s="23"/>
    </row>
    <row r="60" ht="4.5" customHeight="1"/>
    <row r="61" spans="2:6" ht="12.75">
      <c r="B61" s="5" t="s">
        <v>41</v>
      </c>
      <c r="D61" s="6" t="s">
        <v>42</v>
      </c>
      <c r="E61" s="7" t="s">
        <v>5</v>
      </c>
      <c r="F61" s="7" t="s">
        <v>5</v>
      </c>
    </row>
    <row r="62" spans="2:6" ht="12.75">
      <c r="B62" s="8"/>
      <c r="D62" s="9" t="s">
        <v>34</v>
      </c>
      <c r="E62" s="10"/>
      <c r="F62" s="11"/>
    </row>
    <row r="63" spans="2:6" ht="12.75">
      <c r="B63" s="8"/>
      <c r="D63" s="12" t="s">
        <v>35</v>
      </c>
      <c r="E63" s="13">
        <v>273.9</v>
      </c>
      <c r="F63" s="14">
        <f>E63/$F$2</f>
        <v>65.21428571428571</v>
      </c>
    </row>
    <row r="64" spans="2:6" ht="12.75">
      <c r="B64" s="8"/>
      <c r="D64" s="15" t="s">
        <v>43</v>
      </c>
      <c r="E64" s="16">
        <f>E63*(100%-$F$3)</f>
        <v>246.51</v>
      </c>
      <c r="F64" s="17">
        <f>F63*(100%-$F$3)</f>
        <v>58.692857142857136</v>
      </c>
    </row>
    <row r="65" spans="2:6" ht="12.75">
      <c r="B65" s="8"/>
      <c r="D65" s="15" t="s">
        <v>44</v>
      </c>
      <c r="E65" s="18">
        <f>E64*1.22</f>
        <v>300.74219999999997</v>
      </c>
      <c r="F65" s="19">
        <f>F64*1.22</f>
        <v>71.6052857142857</v>
      </c>
    </row>
    <row r="66" spans="2:6" ht="12.75">
      <c r="B66" s="20"/>
      <c r="D66" s="21" t="s">
        <v>45</v>
      </c>
      <c r="E66" s="22"/>
      <c r="F66" s="23"/>
    </row>
    <row r="67" ht="5.25" customHeight="1"/>
    <row r="68" spans="4:6" ht="12.75">
      <c r="D68" s="24" t="s">
        <v>46</v>
      </c>
      <c r="E68" s="13">
        <v>99.99</v>
      </c>
      <c r="F68" s="14">
        <v>99.99</v>
      </c>
    </row>
    <row r="69" spans="4:6" ht="12.75">
      <c r="D69" s="25" t="s">
        <v>47</v>
      </c>
      <c r="E69" s="16">
        <v>99.99</v>
      </c>
      <c r="F69" s="17">
        <v>99.99</v>
      </c>
    </row>
    <row r="70" spans="4:6" ht="12.75">
      <c r="D70" s="26" t="s">
        <v>48</v>
      </c>
      <c r="E70" s="18">
        <v>99.99</v>
      </c>
      <c r="F70" s="19">
        <v>99.99</v>
      </c>
    </row>
  </sheetData>
  <sheetProtection/>
  <printOptions/>
  <pageMargins left="0.1701388888888889" right="0.19027777777777777" top="0.22013888888888888" bottom="0.22013888888888888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9"/>
  <sheetViews>
    <sheetView tabSelected="1" zoomScalePageLayoutView="0" workbookViewId="0" topLeftCell="A2">
      <pane ySplit="9" topLeftCell="A56" activePane="bottomLeft" state="frozen"/>
      <selection pane="topLeft" activeCell="A2" sqref="A2"/>
      <selection pane="bottomLeft" activeCell="H58" sqref="H58"/>
    </sheetView>
  </sheetViews>
  <sheetFormatPr defaultColWidth="9.140625" defaultRowHeight="12.75" outlineLevelRow="1"/>
  <cols>
    <col min="1" max="1" width="5.00390625" style="0" customWidth="1"/>
    <col min="2" max="2" width="45.28125" style="27" customWidth="1"/>
    <col min="3" max="3" width="16.00390625" style="27" customWidth="1"/>
    <col min="4" max="4" width="17.140625" style="27" customWidth="1"/>
    <col min="5" max="5" width="14.28125" style="28" customWidth="1"/>
  </cols>
  <sheetData>
    <row r="2" spans="1:2" ht="18.75" customHeight="1">
      <c r="A2" s="29" t="s">
        <v>49</v>
      </c>
      <c r="B2" s="30"/>
    </row>
    <row r="3" ht="4.5" customHeight="1"/>
    <row r="4" spans="2:5" s="27" customFormat="1" ht="12.75">
      <c r="B4" s="31" t="s">
        <v>50</v>
      </c>
      <c r="C4" s="31" t="s">
        <v>51</v>
      </c>
      <c r="D4" s="31" t="s">
        <v>52</v>
      </c>
      <c r="E4" s="32"/>
    </row>
    <row r="5" spans="2:4" ht="12.75">
      <c r="B5" s="31" t="s">
        <v>53</v>
      </c>
      <c r="C5" s="33">
        <v>17</v>
      </c>
      <c r="D5" s="31">
        <f>C5</f>
        <v>17</v>
      </c>
    </row>
    <row r="6" spans="2:4" ht="12.75">
      <c r="B6" s="31" t="s">
        <v>54</v>
      </c>
      <c r="C6" s="34">
        <f>C5*365</f>
        <v>6205</v>
      </c>
      <c r="D6" s="31">
        <f>C6</f>
        <v>6205</v>
      </c>
    </row>
    <row r="7" spans="2:4" ht="12.75">
      <c r="B7" s="31" t="s">
        <v>55</v>
      </c>
      <c r="C7" s="35">
        <v>0.55</v>
      </c>
      <c r="D7" s="36">
        <f>C7</f>
        <v>0.55</v>
      </c>
    </row>
    <row r="8" spans="2:4" ht="12.75">
      <c r="B8" s="31" t="s">
        <v>56</v>
      </c>
      <c r="C8" s="37">
        <v>0.04</v>
      </c>
      <c r="D8" s="38">
        <f>C8</f>
        <v>0.04</v>
      </c>
    </row>
    <row r="9" spans="2:4" ht="12.75">
      <c r="B9" s="31" t="s">
        <v>57</v>
      </c>
      <c r="C9" s="35">
        <v>1</v>
      </c>
      <c r="D9" s="36">
        <f>C9*0.2</f>
        <v>0.2</v>
      </c>
    </row>
    <row r="10" spans="2:4" ht="6" customHeight="1">
      <c r="B10" s="6"/>
      <c r="C10" s="6"/>
      <c r="D10" s="6"/>
    </row>
    <row r="11" spans="2:4" ht="12.75">
      <c r="B11" s="39" t="s">
        <v>50</v>
      </c>
      <c r="C11" s="40" t="s">
        <v>58</v>
      </c>
      <c r="D11" s="39" t="s">
        <v>59</v>
      </c>
    </row>
    <row r="12" spans="2:4" ht="12.75" outlineLevel="1">
      <c r="B12" s="39" t="s">
        <v>60</v>
      </c>
      <c r="C12" s="39">
        <v>20</v>
      </c>
      <c r="D12" s="39">
        <v>8</v>
      </c>
    </row>
    <row r="13" spans="2:4" ht="12.75" outlineLevel="1">
      <c r="B13" s="39" t="s">
        <v>61</v>
      </c>
      <c r="C13" s="41">
        <v>0.2</v>
      </c>
      <c r="D13" s="39"/>
    </row>
    <row r="14" spans="2:4" ht="12.75" outlineLevel="1">
      <c r="B14" s="39" t="s">
        <v>62</v>
      </c>
      <c r="C14" s="39">
        <f>C12*0.02</f>
        <v>0.4</v>
      </c>
      <c r="D14" s="39">
        <f>D12*0.02</f>
        <v>0.16</v>
      </c>
    </row>
    <row r="15" spans="2:4" ht="12.75" outlineLevel="1">
      <c r="B15" s="39" t="s">
        <v>63</v>
      </c>
      <c r="C15" s="39">
        <f>C12*0.02</f>
        <v>0.4</v>
      </c>
      <c r="D15" s="39"/>
    </row>
    <row r="16" spans="2:4" ht="12.75" hidden="1" outlineLevel="1">
      <c r="B16" s="39" t="s">
        <v>64</v>
      </c>
      <c r="C16" s="39">
        <v>1</v>
      </c>
      <c r="D16" s="39">
        <v>1</v>
      </c>
    </row>
    <row r="17" spans="2:4" ht="12.75" outlineLevel="1">
      <c r="B17" s="39" t="s">
        <v>65</v>
      </c>
      <c r="C17" s="33">
        <v>0</v>
      </c>
      <c r="D17" s="39">
        <f>C17</f>
        <v>0</v>
      </c>
    </row>
    <row r="18" spans="2:5" ht="12.75" outlineLevel="1">
      <c r="B18" s="39" t="s">
        <v>66</v>
      </c>
      <c r="C18" s="42">
        <f>((C12+(C12*C13)+C14+C15)/C16)*C17</f>
        <v>0</v>
      </c>
      <c r="D18" s="42">
        <f>((D12+D13+D14+D15)/D16)*D17</f>
        <v>0</v>
      </c>
      <c r="E18" s="43"/>
    </row>
    <row r="19" spans="2:4" ht="12.75" outlineLevel="1">
      <c r="B19" s="39" t="s">
        <v>67</v>
      </c>
      <c r="C19" s="44">
        <v>5</v>
      </c>
      <c r="D19" s="45">
        <f>oferta!E8</f>
        <v>100.98</v>
      </c>
    </row>
    <row r="20" spans="2:4" ht="12.75" outlineLevel="1">
      <c r="B20" s="39" t="s">
        <v>68</v>
      </c>
      <c r="C20" s="46">
        <f>C19*C17*5</f>
        <v>0</v>
      </c>
      <c r="D20" s="46">
        <f>D19*D17</f>
        <v>0</v>
      </c>
    </row>
    <row r="21" spans="2:4" ht="7.5" customHeight="1">
      <c r="B21" s="47"/>
      <c r="C21" s="47"/>
      <c r="D21" s="47"/>
    </row>
    <row r="22" spans="2:4" ht="12.75">
      <c r="B22" s="39" t="s">
        <v>50</v>
      </c>
      <c r="C22" s="65" t="s">
        <v>99</v>
      </c>
      <c r="D22" s="39" t="s">
        <v>69</v>
      </c>
    </row>
    <row r="23" spans="2:4" ht="12.75" outlineLevel="1">
      <c r="B23" s="39" t="s">
        <v>60</v>
      </c>
      <c r="C23" s="39">
        <v>36</v>
      </c>
      <c r="D23" s="39">
        <v>16</v>
      </c>
    </row>
    <row r="24" spans="2:4" ht="12.75" outlineLevel="1">
      <c r="B24" s="39" t="s">
        <v>61</v>
      </c>
      <c r="C24" s="41">
        <v>0.2</v>
      </c>
      <c r="D24" s="39"/>
    </row>
    <row r="25" spans="2:4" ht="12.75" outlineLevel="1">
      <c r="B25" s="39" t="s">
        <v>62</v>
      </c>
      <c r="C25" s="39">
        <f>C23*0.02</f>
        <v>0.72</v>
      </c>
      <c r="D25" s="39">
        <f>D23*0.02</f>
        <v>0.32</v>
      </c>
    </row>
    <row r="26" spans="2:4" ht="12.75" outlineLevel="1">
      <c r="B26" s="39" t="s">
        <v>63</v>
      </c>
      <c r="C26" s="39">
        <f>C23*0.02</f>
        <v>0.72</v>
      </c>
      <c r="D26" s="39"/>
    </row>
    <row r="27" spans="2:4" ht="12.75" hidden="1" outlineLevel="1">
      <c r="B27" s="39" t="s">
        <v>64</v>
      </c>
      <c r="C27" s="39">
        <v>1</v>
      </c>
      <c r="D27" s="39">
        <v>1</v>
      </c>
    </row>
    <row r="28" spans="2:4" ht="12.75" outlineLevel="1">
      <c r="B28" s="39" t="s">
        <v>65</v>
      </c>
      <c r="C28" s="33">
        <v>0</v>
      </c>
      <c r="D28" s="39">
        <f>C28</f>
        <v>0</v>
      </c>
    </row>
    <row r="29" spans="2:4" ht="12.75" outlineLevel="1">
      <c r="B29" s="39" t="s">
        <v>66</v>
      </c>
      <c r="C29" s="42">
        <f>((C23+(C23*C24)+C25+C26)/C27)*C28</f>
        <v>0</v>
      </c>
      <c r="D29" s="42">
        <f>((D23+D24+D25+D26)/D27)*D28</f>
        <v>0</v>
      </c>
    </row>
    <row r="30" spans="2:4" ht="12.75" outlineLevel="1">
      <c r="B30" s="39" t="s">
        <v>67</v>
      </c>
      <c r="C30" s="44">
        <v>7</v>
      </c>
      <c r="D30" s="45">
        <f>176.42</f>
        <v>176.42</v>
      </c>
    </row>
    <row r="31" spans="2:4" ht="12.75" outlineLevel="1">
      <c r="B31" s="39" t="s">
        <v>68</v>
      </c>
      <c r="C31" s="46">
        <f>C30*C28*5</f>
        <v>0</v>
      </c>
      <c r="D31" s="46">
        <f>D30*D28</f>
        <v>0</v>
      </c>
    </row>
    <row r="32" spans="2:4" ht="7.5" customHeight="1">
      <c r="B32" s="47"/>
      <c r="C32" s="47"/>
      <c r="D32" s="47"/>
    </row>
    <row r="33" spans="2:4" ht="12.75">
      <c r="B33" s="39" t="s">
        <v>50</v>
      </c>
      <c r="C33" s="40" t="s">
        <v>70</v>
      </c>
      <c r="D33" s="39" t="s">
        <v>71</v>
      </c>
    </row>
    <row r="34" spans="2:4" ht="12.75" outlineLevel="1">
      <c r="B34" s="39" t="s">
        <v>60</v>
      </c>
      <c r="C34" s="39">
        <v>56</v>
      </c>
      <c r="D34" s="39">
        <v>20</v>
      </c>
    </row>
    <row r="35" spans="2:4" ht="12.75" outlineLevel="1">
      <c r="B35" s="39" t="s">
        <v>61</v>
      </c>
      <c r="C35" s="41">
        <v>0.2</v>
      </c>
      <c r="D35" s="39"/>
    </row>
    <row r="36" spans="2:4" ht="12.75" outlineLevel="1">
      <c r="B36" s="39" t="s">
        <v>62</v>
      </c>
      <c r="C36" s="39">
        <f>C34*0.02</f>
        <v>1.12</v>
      </c>
      <c r="D36" s="39">
        <f>D34*0.02</f>
        <v>0.4</v>
      </c>
    </row>
    <row r="37" spans="2:4" ht="12.75" outlineLevel="1">
      <c r="B37" s="39" t="s">
        <v>63</v>
      </c>
      <c r="C37" s="39">
        <f>C34*0.02</f>
        <v>1.12</v>
      </c>
      <c r="D37" s="39"/>
    </row>
    <row r="38" spans="2:4" ht="12.75" outlineLevel="1">
      <c r="B38" s="39" t="s">
        <v>64</v>
      </c>
      <c r="C38" s="39">
        <v>1</v>
      </c>
      <c r="D38" s="39">
        <v>1</v>
      </c>
    </row>
    <row r="39" spans="2:4" ht="12.75" outlineLevel="1">
      <c r="B39" s="39" t="s">
        <v>65</v>
      </c>
      <c r="C39" s="33">
        <v>100</v>
      </c>
      <c r="D39" s="39">
        <f>C39</f>
        <v>100</v>
      </c>
    </row>
    <row r="40" spans="2:4" ht="12.75" outlineLevel="1">
      <c r="B40" s="39" t="s">
        <v>66</v>
      </c>
      <c r="C40" s="42">
        <f>((C34+(C34*C35)+C36+C37)/C38)*C39</f>
        <v>6944.000000000001</v>
      </c>
      <c r="D40" s="42">
        <f>((D34+D35+D36+D37)/D38)*D39</f>
        <v>2039.9999999999998</v>
      </c>
    </row>
    <row r="41" spans="2:4" ht="12.75" outlineLevel="1">
      <c r="B41" s="39" t="s">
        <v>67</v>
      </c>
      <c r="C41" s="44">
        <v>10</v>
      </c>
      <c r="D41" s="45">
        <f>239.53</f>
        <v>239.53</v>
      </c>
    </row>
    <row r="42" spans="2:4" ht="12.75" outlineLevel="1">
      <c r="B42" s="39" t="s">
        <v>68</v>
      </c>
      <c r="C42" s="46">
        <f>C41*C39*5</f>
        <v>5000</v>
      </c>
      <c r="D42" s="46">
        <f>D41*D39</f>
        <v>23953</v>
      </c>
    </row>
    <row r="43" spans="2:5" ht="11.25" customHeight="1">
      <c r="B43" s="6"/>
      <c r="C43" s="6"/>
      <c r="D43" s="6"/>
      <c r="E43" s="5" t="s">
        <v>72</v>
      </c>
    </row>
    <row r="44" spans="2:5" ht="12.75">
      <c r="B44" s="48" t="s">
        <v>73</v>
      </c>
      <c r="C44" s="49">
        <f>(C18+C29+C40)/1000</f>
        <v>6.944000000000001</v>
      </c>
      <c r="D44" s="49">
        <f>(D18+D29+D40)/1000</f>
        <v>2.0399999999999996</v>
      </c>
      <c r="E44" s="50">
        <f>C44-D44</f>
        <v>4.904000000000002</v>
      </c>
    </row>
    <row r="45" spans="2:5" ht="12.75">
      <c r="B45" s="48" t="s">
        <v>74</v>
      </c>
      <c r="C45" s="51">
        <f>C44*C5*365</f>
        <v>43087.520000000004</v>
      </c>
      <c r="D45" s="51">
        <f>D44*D5*365</f>
        <v>12658.199999999997</v>
      </c>
      <c r="E45" s="50">
        <f aca="true" t="shared" si="0" ref="E45:E53">C45-D45</f>
        <v>30429.320000000007</v>
      </c>
    </row>
    <row r="46" spans="2:5" ht="12.75">
      <c r="B46" s="48" t="s">
        <v>75</v>
      </c>
      <c r="C46" s="51">
        <f>C45*5</f>
        <v>215437.60000000003</v>
      </c>
      <c r="D46" s="51">
        <f>D45*5</f>
        <v>63290.999999999985</v>
      </c>
      <c r="E46" s="50">
        <f t="shared" si="0"/>
        <v>152146.60000000003</v>
      </c>
    </row>
    <row r="47" spans="2:5" ht="12.75">
      <c r="B47" s="48" t="s">
        <v>76</v>
      </c>
      <c r="C47" s="52">
        <f>C44*C7</f>
        <v>3.819200000000001</v>
      </c>
      <c r="D47" s="52">
        <f>D44*D7</f>
        <v>1.1219999999999999</v>
      </c>
      <c r="E47" s="53">
        <f t="shared" si="0"/>
        <v>2.697200000000001</v>
      </c>
    </row>
    <row r="48" spans="2:5" ht="12.75">
      <c r="B48" s="48" t="s">
        <v>77</v>
      </c>
      <c r="C48" s="54">
        <f>C45*C7</f>
        <v>23698.136000000006</v>
      </c>
      <c r="D48" s="54">
        <f>D45*D7</f>
        <v>6962.009999999999</v>
      </c>
      <c r="E48" s="53">
        <f t="shared" si="0"/>
        <v>16736.126000000007</v>
      </c>
    </row>
    <row r="49" spans="2:5" ht="12.75">
      <c r="B49" s="48" t="s">
        <v>78</v>
      </c>
      <c r="C49" s="54">
        <f>C45*(((((C7+C8)+C8)+C8)+C8)+C8)</f>
        <v>32315.640000000014</v>
      </c>
      <c r="D49" s="54">
        <f>D45*(((((D7+D8)+D8)+D8)+D8)+D8)</f>
        <v>9493.650000000001</v>
      </c>
      <c r="E49" s="53">
        <f t="shared" si="0"/>
        <v>22821.990000000013</v>
      </c>
    </row>
    <row r="50" spans="2:5" ht="12.75">
      <c r="B50" s="48" t="s">
        <v>79</v>
      </c>
      <c r="C50" s="54">
        <f>C48+(C45*(C7+C8))+(C45*(C7+C8)+C8)+(C45*((C7+C8)+C8)+C8)+C49</f>
        <v>134002.26720000006</v>
      </c>
      <c r="D50" s="54">
        <f>D48+(D45*(D7+D8))+(D45*(D7+D8)+D8)+(D45*((D7+D8)+D8)+D8)+D49</f>
        <v>39367.081999999995</v>
      </c>
      <c r="E50" s="53">
        <f t="shared" si="0"/>
        <v>94635.18520000007</v>
      </c>
    </row>
    <row r="51" spans="2:5" ht="12.75">
      <c r="B51" s="48" t="s">
        <v>80</v>
      </c>
      <c r="C51" s="55">
        <f>(C17+C28+C39)*60*C9</f>
        <v>6000</v>
      </c>
      <c r="D51" s="55">
        <f>(D17+D28+D39)*60*D9</f>
        <v>1200</v>
      </c>
      <c r="E51" s="53">
        <f t="shared" si="0"/>
        <v>4800</v>
      </c>
    </row>
    <row r="52" spans="2:5" ht="12.75">
      <c r="B52" s="48" t="s">
        <v>81</v>
      </c>
      <c r="C52" s="55">
        <f>(C20+C31+C42)</f>
        <v>5000</v>
      </c>
      <c r="D52" s="55">
        <f>(D20+D31+D42)</f>
        <v>23953</v>
      </c>
      <c r="E52" s="53">
        <f t="shared" si="0"/>
        <v>-18953</v>
      </c>
    </row>
    <row r="53" spans="2:5" ht="12.75">
      <c r="B53" s="48" t="s">
        <v>82</v>
      </c>
      <c r="C53" s="56">
        <f>SUM(C50:C51)</f>
        <v>140002.26720000006</v>
      </c>
      <c r="D53" s="56">
        <f>SUM(D50:D51)</f>
        <v>40567.081999999995</v>
      </c>
      <c r="E53" s="53">
        <f t="shared" si="0"/>
        <v>99435.18520000007</v>
      </c>
    </row>
    <row r="54" spans="2:4" ht="6" customHeight="1">
      <c r="B54" s="6"/>
      <c r="C54" s="6"/>
      <c r="D54" s="6"/>
    </row>
    <row r="55" spans="2:5" ht="12.75">
      <c r="B55" s="57" t="s">
        <v>83</v>
      </c>
      <c r="C55" s="58"/>
      <c r="D55" s="59">
        <f>C53-D53-D52</f>
        <v>75482.18520000007</v>
      </c>
      <c r="E55" s="60"/>
    </row>
    <row r="60" spans="1:4" ht="12.75">
      <c r="A60" s="61" t="s">
        <v>84</v>
      </c>
      <c r="B60" s="61"/>
      <c r="C60" s="62"/>
      <c r="D60" s="62"/>
    </row>
    <row r="61" spans="1:4" ht="12.75">
      <c r="A61" s="63" t="s">
        <v>85</v>
      </c>
      <c r="B61" s="63"/>
      <c r="C61" s="62"/>
      <c r="D61" s="62"/>
    </row>
    <row r="62" spans="1:4" ht="12.75">
      <c r="A62" s="63" t="s">
        <v>86</v>
      </c>
      <c r="B62" s="63"/>
      <c r="C62" s="62"/>
      <c r="D62" s="62"/>
    </row>
    <row r="63" spans="1:4" ht="12.75">
      <c r="A63" s="64" t="s">
        <v>87</v>
      </c>
      <c r="B63" s="63"/>
      <c r="C63" s="62"/>
      <c r="D63" s="62"/>
    </row>
    <row r="64" spans="1:4" ht="12.75">
      <c r="A64" s="64" t="s">
        <v>88</v>
      </c>
      <c r="B64" s="63"/>
      <c r="C64" s="62"/>
      <c r="D64" s="62"/>
    </row>
    <row r="65" spans="1:4" ht="12.75">
      <c r="A65" s="64" t="s">
        <v>89</v>
      </c>
      <c r="B65" s="62"/>
      <c r="C65" s="62"/>
      <c r="D65" s="62"/>
    </row>
    <row r="66" spans="1:4" ht="12.75">
      <c r="A66" s="64" t="s">
        <v>90</v>
      </c>
      <c r="B66" s="62"/>
      <c r="C66" s="62"/>
      <c r="D66" s="62"/>
    </row>
    <row r="67" spans="1:4" ht="12.75">
      <c r="A67" s="64" t="s">
        <v>91</v>
      </c>
      <c r="B67" s="62"/>
      <c r="C67" s="62"/>
      <c r="D67" s="62"/>
    </row>
    <row r="68" spans="1:4" ht="12.75">
      <c r="A68" s="64"/>
      <c r="B68" s="62"/>
      <c r="C68" s="62"/>
      <c r="D68" s="62"/>
    </row>
    <row r="69" spans="1:4" ht="12.75">
      <c r="A69" s="64"/>
      <c r="B69" s="62"/>
      <c r="C69" s="62"/>
      <c r="D69" s="62"/>
    </row>
    <row r="70" spans="1:2" ht="12.75">
      <c r="A70" s="64" t="s">
        <v>92</v>
      </c>
      <c r="B70" s="62"/>
    </row>
    <row r="71" spans="1:2" ht="12.75">
      <c r="A71" s="64" t="s">
        <v>93</v>
      </c>
      <c r="B71" s="62"/>
    </row>
    <row r="72" spans="1:2" ht="12.75">
      <c r="A72" s="64" t="s">
        <v>94</v>
      </c>
      <c r="B72" s="62"/>
    </row>
    <row r="73" spans="1:3" ht="12.75">
      <c r="A73" s="64" t="s">
        <v>95</v>
      </c>
      <c r="B73" s="62"/>
      <c r="C73" s="62"/>
    </row>
    <row r="74" spans="1:3" ht="12.75">
      <c r="A74" s="64"/>
      <c r="B74" s="62"/>
      <c r="C74" s="62"/>
    </row>
    <row r="75" spans="1:3" ht="12.75">
      <c r="A75" s="64" t="s">
        <v>96</v>
      </c>
      <c r="B75" s="62"/>
      <c r="C75" s="62"/>
    </row>
    <row r="76" spans="1:3" ht="12.75">
      <c r="A76" s="64" t="s">
        <v>97</v>
      </c>
      <c r="B76" s="62"/>
      <c r="C76" s="62"/>
    </row>
    <row r="77" spans="1:3" ht="12.75">
      <c r="A77" s="64" t="s">
        <v>98</v>
      </c>
      <c r="B77" s="62"/>
      <c r="C77" s="62"/>
    </row>
    <row r="78" spans="1:3" ht="12.75">
      <c r="A78" s="64"/>
      <c r="B78" s="62"/>
      <c r="C78" s="62"/>
    </row>
    <row r="79" spans="1:3" ht="12.75">
      <c r="A79" s="64"/>
      <c r="B79" s="62"/>
      <c r="C79" s="62"/>
    </row>
    <row r="80" spans="1:3" ht="12.75">
      <c r="A80" s="64"/>
      <c r="B80" s="62"/>
      <c r="C80" s="62"/>
    </row>
    <row r="81" spans="1:3" ht="12.75">
      <c r="A81" s="64"/>
      <c r="B81" s="62"/>
      <c r="C81" s="62"/>
    </row>
    <row r="82" spans="1:3" ht="12.75">
      <c r="A82" s="64"/>
      <c r="B82" s="62"/>
      <c r="C82" s="62"/>
    </row>
    <row r="83" spans="1:3" ht="12.75">
      <c r="A83" s="64"/>
      <c r="B83" s="62"/>
      <c r="C83" s="62"/>
    </row>
    <row r="84" spans="1:3" ht="12.75">
      <c r="A84" s="64"/>
      <c r="B84" s="62"/>
      <c r="C84" s="62"/>
    </row>
    <row r="85" spans="1:3" ht="12.75">
      <c r="A85" s="64"/>
      <c r="B85" s="62"/>
      <c r="C85" s="62"/>
    </row>
    <row r="86" spans="1:3" ht="12.75">
      <c r="A86" s="64"/>
      <c r="B86" s="62"/>
      <c r="C86" s="62"/>
    </row>
    <row r="87" spans="1:3" ht="12.75">
      <c r="A87" s="64"/>
      <c r="B87" s="62"/>
      <c r="C87" s="62"/>
    </row>
    <row r="88" spans="1:3" ht="12.75">
      <c r="A88" s="64"/>
      <c r="B88" s="62"/>
      <c r="C88" s="62"/>
    </row>
    <row r="89" spans="1:3" ht="12.75">
      <c r="A89" s="64"/>
      <c r="B89" s="62"/>
      <c r="C89" s="62"/>
    </row>
  </sheetData>
  <sheetProtection/>
  <printOptions/>
  <pageMargins left="0.1798611111111111" right="0.19027777777777777" top="1.011111111111111" bottom="0.22013888888888888" header="0.12013888888888889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 i Luk</dc:creator>
  <cp:keywords/>
  <dc:description/>
  <cp:lastModifiedBy>Lukas</cp:lastModifiedBy>
  <dcterms:created xsi:type="dcterms:W3CDTF">2011-03-07T10:42:28Z</dcterms:created>
  <dcterms:modified xsi:type="dcterms:W3CDTF">2011-03-16T13:41:38Z</dcterms:modified>
  <cp:category/>
  <cp:version/>
  <cp:contentType/>
  <cp:contentStatus/>
</cp:coreProperties>
</file>